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BF56DCD5-A89B-46A6-89BF-7B43013D9463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Forside" sheetId="3" r:id="rId1"/>
    <sheet name="Avskrivninger" sheetId="6" r:id="rId2"/>
    <sheet name="Lineær" sheetId="2" r:id="rId3"/>
    <sheet name="Ikke-lineær" sheetId="1" r:id="rId4"/>
    <sheet name="Høy-lav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6" l="1"/>
  <c r="C4" i="6"/>
  <c r="C6" i="6" s="1"/>
  <c r="G2" i="6" s="1"/>
  <c r="F12" i="6"/>
  <c r="G12" i="6" s="1"/>
  <c r="C25" i="6"/>
  <c r="F29" i="6"/>
  <c r="H29" i="6"/>
  <c r="I29" i="6"/>
  <c r="J29" i="6"/>
  <c r="F30" i="6" s="1"/>
  <c r="J30" i="6" s="1"/>
  <c r="F31" i="6" s="1"/>
  <c r="J31" i="6" s="1"/>
  <c r="F32" i="6" s="1"/>
  <c r="J32" i="6" s="1"/>
  <c r="F33" i="6" s="1"/>
  <c r="J33" i="6" s="1"/>
  <c r="H30" i="6"/>
  <c r="I30" i="6"/>
  <c r="I34" i="6" s="1"/>
  <c r="C31" i="6"/>
  <c r="H31" i="6"/>
  <c r="I31" i="6"/>
  <c r="H32" i="6"/>
  <c r="I32" i="6" s="1"/>
  <c r="H33" i="6"/>
  <c r="I33" i="6"/>
  <c r="G34" i="6"/>
  <c r="H34" i="6"/>
  <c r="G3" i="6" l="1"/>
  <c r="G4" i="6" s="1"/>
  <c r="G5" i="6" s="1"/>
  <c r="G6" i="6" s="1"/>
  <c r="G7" i="6"/>
  <c r="H2" i="6"/>
  <c r="F3" i="6" s="1"/>
  <c r="H3" i="6" s="1"/>
  <c r="F4" i="6" s="1"/>
  <c r="H4" i="6" s="1"/>
  <c r="F5" i="6" s="1"/>
  <c r="H5" i="6" s="1"/>
  <c r="F6" i="6" s="1"/>
  <c r="H6" i="6" s="1"/>
  <c r="H12" i="6"/>
  <c r="F13" i="6" s="1"/>
  <c r="F3" i="4"/>
  <c r="F4" i="4"/>
  <c r="F5" i="4" s="1"/>
  <c r="B14" i="4"/>
  <c r="C14" i="4"/>
  <c r="F6" i="4" s="1"/>
  <c r="B15" i="4"/>
  <c r="C15" i="4"/>
  <c r="G13" i="6" l="1"/>
  <c r="F8" i="4"/>
  <c r="B9" i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B6" i="2"/>
  <c r="H13" i="6" l="1"/>
  <c r="F14" i="6" s="1"/>
  <c r="A28" i="2"/>
  <c r="B27" i="2"/>
  <c r="B7" i="2"/>
  <c r="C7" i="2" s="1"/>
  <c r="B8" i="2"/>
  <c r="A10" i="1"/>
  <c r="B10" i="1" s="1"/>
  <c r="G14" i="6" l="1"/>
  <c r="A11" i="1"/>
  <c r="B11" i="1" s="1"/>
  <c r="C27" i="2"/>
  <c r="E7" i="2"/>
  <c r="B28" i="2"/>
  <c r="A29" i="2"/>
  <c r="B9" i="2"/>
  <c r="C8" i="2"/>
  <c r="D8" i="2" s="1"/>
  <c r="E8" i="2"/>
  <c r="H14" i="6" l="1"/>
  <c r="F15" i="6" s="1"/>
  <c r="C10" i="1"/>
  <c r="E10" i="1"/>
  <c r="A12" i="1"/>
  <c r="B12" i="1" s="1"/>
  <c r="E28" i="2"/>
  <c r="C28" i="2"/>
  <c r="D28" i="2" s="1"/>
  <c r="B29" i="2"/>
  <c r="A30" i="2"/>
  <c r="B10" i="2"/>
  <c r="E9" i="2"/>
  <c r="C9" i="2"/>
  <c r="D9" i="2" s="1"/>
  <c r="G15" i="6" l="1"/>
  <c r="H15" i="6"/>
  <c r="F16" i="6" s="1"/>
  <c r="A13" i="1"/>
  <c r="B13" i="1" s="1"/>
  <c r="E11" i="1"/>
  <c r="C11" i="1"/>
  <c r="D11" i="1" s="1"/>
  <c r="B30" i="2"/>
  <c r="A31" i="2"/>
  <c r="B31" i="2" s="1"/>
  <c r="C29" i="2"/>
  <c r="D29" i="2" s="1"/>
  <c r="E29" i="2"/>
  <c r="B11" i="2"/>
  <c r="E10" i="2"/>
  <c r="C10" i="2"/>
  <c r="D10" i="2" s="1"/>
  <c r="G16" i="6" l="1"/>
  <c r="G17" i="6" s="1"/>
  <c r="H16" i="6"/>
  <c r="C12" i="1"/>
  <c r="D12" i="1" s="1"/>
  <c r="E12" i="1"/>
  <c r="A14" i="1"/>
  <c r="B14" i="1" s="1"/>
  <c r="E31" i="2"/>
  <c r="C31" i="2"/>
  <c r="C30" i="2"/>
  <c r="D30" i="2" s="1"/>
  <c r="E30" i="2"/>
  <c r="B12" i="2"/>
  <c r="E11" i="2"/>
  <c r="C11" i="2"/>
  <c r="D11" i="2" s="1"/>
  <c r="C13" i="1" l="1"/>
  <c r="D13" i="1" s="1"/>
  <c r="E13" i="1"/>
  <c r="A15" i="1"/>
  <c r="B15" i="1" s="1"/>
  <c r="D31" i="2"/>
  <c r="B13" i="2"/>
  <c r="E12" i="2"/>
  <c r="C12" i="2"/>
  <c r="D12" i="2" s="1"/>
  <c r="A16" i="1" l="1"/>
  <c r="B16" i="1" s="1"/>
  <c r="C14" i="1"/>
  <c r="D14" i="1" s="1"/>
  <c r="E14" i="1"/>
  <c r="B14" i="2"/>
  <c r="E13" i="2"/>
  <c r="C13" i="2"/>
  <c r="D13" i="2" s="1"/>
  <c r="E15" i="1" l="1"/>
  <c r="C15" i="1"/>
  <c r="D15" i="1" s="1"/>
  <c r="A17" i="1"/>
  <c r="B17" i="1" s="1"/>
  <c r="B15" i="2"/>
  <c r="E14" i="2"/>
  <c r="C14" i="2"/>
  <c r="D14" i="2" s="1"/>
  <c r="A18" i="1" l="1"/>
  <c r="B18" i="1" s="1"/>
  <c r="C16" i="1"/>
  <c r="D16" i="1" s="1"/>
  <c r="E16" i="1"/>
  <c r="B16" i="2"/>
  <c r="E15" i="2"/>
  <c r="C15" i="2"/>
  <c r="D15" i="2" s="1"/>
  <c r="C17" i="1" l="1"/>
  <c r="D17" i="1" s="1"/>
  <c r="E17" i="1"/>
  <c r="A19" i="1"/>
  <c r="B19" i="1" s="1"/>
  <c r="B17" i="2"/>
  <c r="E16" i="2"/>
  <c r="C16" i="2"/>
  <c r="D16" i="2" s="1"/>
  <c r="A20" i="1" l="1"/>
  <c r="B20" i="1" s="1"/>
  <c r="C18" i="1"/>
  <c r="D18" i="1" s="1"/>
  <c r="E18" i="1"/>
  <c r="B18" i="2"/>
  <c r="E17" i="2"/>
  <c r="C17" i="2"/>
  <c r="D17" i="2" s="1"/>
  <c r="E19" i="1" l="1"/>
  <c r="C19" i="1"/>
  <c r="D19" i="1" s="1"/>
  <c r="A21" i="1"/>
  <c r="B21" i="1" s="1"/>
  <c r="B19" i="2"/>
  <c r="E18" i="2"/>
  <c r="C18" i="2"/>
  <c r="D18" i="2" s="1"/>
  <c r="A22" i="1" l="1"/>
  <c r="B22" i="1" s="1"/>
  <c r="C20" i="1"/>
  <c r="D20" i="1" s="1"/>
  <c r="E20" i="1"/>
  <c r="B20" i="2"/>
  <c r="E19" i="2"/>
  <c r="C19" i="2"/>
  <c r="D19" i="2" s="1"/>
  <c r="C21" i="1" l="1"/>
  <c r="D21" i="1" s="1"/>
  <c r="E21" i="1"/>
  <c r="A23" i="1"/>
  <c r="B23" i="1" s="1"/>
  <c r="B21" i="2"/>
  <c r="E20" i="2"/>
  <c r="C20" i="2"/>
  <c r="D20" i="2" s="1"/>
  <c r="A24" i="1" l="1"/>
  <c r="B24" i="1" s="1"/>
  <c r="C22" i="1"/>
  <c r="D22" i="1" s="1"/>
  <c r="E22" i="1"/>
  <c r="B22" i="2"/>
  <c r="E21" i="2"/>
  <c r="C21" i="2"/>
  <c r="D21" i="2" s="1"/>
  <c r="E23" i="1" l="1"/>
  <c r="C23" i="1"/>
  <c r="D23" i="1" s="1"/>
  <c r="A25" i="1"/>
  <c r="B25" i="1" s="1"/>
  <c r="B23" i="2"/>
  <c r="E22" i="2"/>
  <c r="C22" i="2"/>
  <c r="D22" i="2" s="1"/>
  <c r="C24" i="1" l="1"/>
  <c r="D24" i="1" s="1"/>
  <c r="E24" i="1"/>
  <c r="A26" i="1"/>
  <c r="B26" i="1" s="1"/>
  <c r="B24" i="2"/>
  <c r="E23" i="2"/>
  <c r="C23" i="2"/>
  <c r="D23" i="2" s="1"/>
  <c r="A27" i="1" l="1"/>
  <c r="B27" i="1" s="1"/>
  <c r="C25" i="1"/>
  <c r="D25" i="1" s="1"/>
  <c r="E25" i="1"/>
  <c r="B25" i="2"/>
  <c r="E24" i="2"/>
  <c r="C24" i="2"/>
  <c r="D24" i="2" s="1"/>
  <c r="C26" i="1" l="1"/>
  <c r="D26" i="1" s="1"/>
  <c r="E26" i="1"/>
  <c r="A28" i="1"/>
  <c r="B28" i="1" s="1"/>
  <c r="B26" i="2"/>
  <c r="E27" i="2" s="1"/>
  <c r="E25" i="2"/>
  <c r="C25" i="2"/>
  <c r="D25" i="2" s="1"/>
  <c r="A29" i="1" l="1"/>
  <c r="B29" i="1" s="1"/>
  <c r="E27" i="1"/>
  <c r="C27" i="1"/>
  <c r="D27" i="1" s="1"/>
  <c r="E26" i="2"/>
  <c r="C26" i="2"/>
  <c r="C28" i="1" l="1"/>
  <c r="D28" i="1" s="1"/>
  <c r="E28" i="1"/>
  <c r="A30" i="1"/>
  <c r="B30" i="1" s="1"/>
  <c r="D26" i="2"/>
  <c r="D27" i="2"/>
  <c r="C29" i="1" l="1"/>
  <c r="D29" i="1" s="1"/>
  <c r="E29" i="1"/>
  <c r="A31" i="1"/>
  <c r="B31" i="1" s="1"/>
  <c r="A32" i="1" l="1"/>
  <c r="B32" i="1" s="1"/>
  <c r="C30" i="1"/>
  <c r="D30" i="1" s="1"/>
  <c r="E30" i="1"/>
  <c r="E31" i="1" l="1"/>
  <c r="C31" i="1"/>
  <c r="D31" i="1" s="1"/>
  <c r="A33" i="1"/>
  <c r="B33" i="1" s="1"/>
  <c r="C32" i="1" l="1"/>
  <c r="D32" i="1" s="1"/>
  <c r="E32" i="1"/>
  <c r="A34" i="1"/>
  <c r="B34" i="1" s="1"/>
  <c r="C33" i="1" l="1"/>
  <c r="D33" i="1" s="1"/>
  <c r="E33" i="1"/>
  <c r="C34" i="1" l="1"/>
  <c r="D34" i="1" s="1"/>
  <c r="E34" i="1"/>
</calcChain>
</file>

<file path=xl/sharedStrings.xml><?xml version="1.0" encoding="utf-8"?>
<sst xmlns="http://schemas.openxmlformats.org/spreadsheetml/2006/main" count="94" uniqueCount="62">
  <si>
    <t>Mengde</t>
  </si>
  <si>
    <t>Kostnadsendring</t>
  </si>
  <si>
    <t>VEK</t>
  </si>
  <si>
    <t>VEK-endring</t>
  </si>
  <si>
    <t>FK:</t>
  </si>
  <si>
    <r>
      <t xml:space="preserve">K(x) = VEK 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Garamond"/>
        <family val="1"/>
      </rPr>
      <t xml:space="preserve"> X + FK</t>
    </r>
  </si>
  <si>
    <t>Variable enhetskostnader:</t>
  </si>
  <si>
    <t>Faste kostnader:</t>
  </si>
  <si>
    <t>Husk å kontrollere hva som er "det relevante intervall"!</t>
  </si>
  <si>
    <r>
      <t>K(x) = ax</t>
    </r>
    <r>
      <rPr>
        <vertAlign val="superscript"/>
        <sz val="11"/>
        <color theme="1"/>
        <rFont val="Garamond"/>
        <family val="1"/>
      </rPr>
      <t>3</t>
    </r>
    <r>
      <rPr>
        <sz val="11"/>
        <color theme="1"/>
        <rFont val="Garamond"/>
        <family val="1"/>
      </rPr>
      <t xml:space="preserve"> + bx</t>
    </r>
    <r>
      <rPr>
        <vertAlign val="superscript"/>
        <sz val="11"/>
        <color theme="1"/>
        <rFont val="Garamond"/>
        <family val="1"/>
      </rPr>
      <t>2</t>
    </r>
    <r>
      <rPr>
        <sz val="11"/>
        <color theme="1"/>
        <rFont val="Garamond"/>
        <family val="1"/>
      </rPr>
      <t xml:space="preserve"> + cx + d</t>
    </r>
  </si>
  <si>
    <t>Totale kostnader</t>
  </si>
  <si>
    <t>a:</t>
  </si>
  <si>
    <t>b:</t>
  </si>
  <si>
    <t>c:</t>
  </si>
  <si>
    <r>
      <t>K(x) = 0,05x</t>
    </r>
    <r>
      <rPr>
        <vertAlign val="superscript"/>
        <sz val="11"/>
        <color theme="1"/>
        <rFont val="Garamond"/>
        <family val="1"/>
      </rPr>
      <t>3</t>
    </r>
    <r>
      <rPr>
        <sz val="11"/>
        <color theme="1"/>
        <rFont val="Garamond"/>
        <family val="1"/>
      </rPr>
      <t xml:space="preserve"> - 15x</t>
    </r>
    <r>
      <rPr>
        <vertAlign val="superscript"/>
        <sz val="11"/>
        <color theme="1"/>
        <rFont val="Garamond"/>
        <family val="1"/>
      </rPr>
      <t>2</t>
    </r>
    <r>
      <rPr>
        <sz val="11"/>
        <color theme="1"/>
        <rFont val="Garamond"/>
        <family val="1"/>
      </rPr>
      <t xml:space="preserve"> + 2500x + 30 000</t>
    </r>
  </si>
  <si>
    <t>Lineære kostnadsfunksjoner</t>
  </si>
  <si>
    <t>Ikke-lineære kostnadsfunksjoner ("S-kurven")</t>
  </si>
  <si>
    <t>1)</t>
  </si>
  <si>
    <t>2)</t>
  </si>
  <si>
    <t xml:space="preserve">https://www.youtube.com/watch?v=OeVBxvTPeGg </t>
  </si>
  <si>
    <t xml:space="preserve">https://www.youtube.com/watch?v=CGboevf7tx8 </t>
  </si>
  <si>
    <t xml:space="preserve">https://www.youtube.com/watch?v=yTcikyp3QcA </t>
  </si>
  <si>
    <t>Kostnadsestimering spesielt:</t>
  </si>
  <si>
    <t xml:space="preserve">https://www.youtube.com/watch?v=7V1-Zesbcvs </t>
  </si>
  <si>
    <t>Regresjon i Excel generelt:</t>
  </si>
  <si>
    <t>Løsning ved hjelp av regresjon: Velg Dataanalyse/Regresjon. For instrukser, se her:</t>
  </si>
  <si>
    <t>Kostnadsfunksjonen:</t>
  </si>
  <si>
    <t>Differanse høy/lav totalkostnader:</t>
  </si>
  <si>
    <t>Differanse høy/lav aktivitetsnivå:</t>
  </si>
  <si>
    <t>Totalkostnader</t>
  </si>
  <si>
    <t>Aktivitetsnivå</t>
  </si>
  <si>
    <t>Kostnadsestimering høy/lav og regresjon</t>
  </si>
  <si>
    <t>3)</t>
  </si>
  <si>
    <t>Kostnadsestimering</t>
  </si>
  <si>
    <t>For produksjonsenhetsmetoden er avskrivningsgrunnlaget likt som for lineære avskrivninger. Kostnadene blir nå variable basert på bruk.</t>
  </si>
  <si>
    <t>Periode 5</t>
  </si>
  <si>
    <t>Total forventet bruk:</t>
  </si>
  <si>
    <t>Periode 4</t>
  </si>
  <si>
    <t>Forventet levetid:</t>
  </si>
  <si>
    <t>Periode 3</t>
  </si>
  <si>
    <t>Avskrivningsgrunnlag:</t>
  </si>
  <si>
    <t>Periode 2</t>
  </si>
  <si>
    <t>Forventet restverdi:</t>
  </si>
  <si>
    <t>Periode 1</t>
  </si>
  <si>
    <t>Anskaffelsesverdi:</t>
  </si>
  <si>
    <t>Verdi UB</t>
  </si>
  <si>
    <t>Periodens avskrivning</t>
  </si>
  <si>
    <t>Periodens andel</t>
  </si>
  <si>
    <t>Periodens forventede bruk</t>
  </si>
  <si>
    <t>Verdi IB</t>
  </si>
  <si>
    <t>Produksjonsenhetsmetoden</t>
  </si>
  <si>
    <t>Periodens avskrivning:</t>
  </si>
  <si>
    <t>Ønsket periode:</t>
  </si>
  <si>
    <t>Saldosats:</t>
  </si>
  <si>
    <t>Avskrivningene et vilkårlig år finner vi slik:</t>
  </si>
  <si>
    <t>anskaffelsen skjer i periode 1. Restverdien vil aldri bli null; avskrivningene konvergerer mot null.</t>
  </si>
  <si>
    <t>Husk at for saldoavskrivninger ses det bort fra restverdien. Etter skatteloven ser man også bort fra når</t>
  </si>
  <si>
    <t>Saldoavskrivninger</t>
  </si>
  <si>
    <t>Husk at i dette eksempelet antas det anskaffelses 01.01. i periode 1!</t>
  </si>
  <si>
    <t>Lineære avskrivninger</t>
  </si>
  <si>
    <t>4)</t>
  </si>
  <si>
    <t>Avskrivninger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</si>
</sst>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\ %"/>
    <numFmt numFmtId="167" formatCode="#,##0.00_ ;\-#,##0.00\ "/>
    <numFmt numFmtId="168" formatCode="#,##0.000_ ;\-#,##0.000\ "/>
    <numFmt numFmtId="169" formatCode="_-&quot;kr&quot;\ * #,##0_-;\-&quot;kr&quot;\ * #,##0_-;_-&quot;kr&quot;\ * &quot;-&quot;??_-;_-@_-"/>
    <numFmt numFmtId="170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vertAlign val="superscript"/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  <font>
      <sz val="11"/>
      <color rgb="FF0033CC"/>
      <name val="Garamond"/>
      <family val="1"/>
    </font>
    <font>
      <sz val="11"/>
      <color rgb="FF0000FF"/>
      <name val="Garamond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43" fontId="3" fillId="0" borderId="6" xfId="1" applyFont="1" applyBorder="1"/>
    <xf numFmtId="0" fontId="3" fillId="0" borderId="6" xfId="0" applyFont="1" applyBorder="1"/>
    <xf numFmtId="164" fontId="3" fillId="0" borderId="7" xfId="1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6" fontId="3" fillId="0" borderId="8" xfId="2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5" fontId="3" fillId="0" borderId="15" xfId="1" applyNumberFormat="1" applyFont="1" applyBorder="1" applyAlignment="1">
      <alignment horizontal="center"/>
    </xf>
    <xf numFmtId="166" fontId="3" fillId="0" borderId="15" xfId="2" applyNumberFormat="1" applyFont="1" applyBorder="1" applyAlignment="1">
      <alignment horizontal="center"/>
    </xf>
    <xf numFmtId="165" fontId="3" fillId="0" borderId="16" xfId="1" applyNumberFormat="1" applyFont="1" applyBorder="1" applyAlignment="1">
      <alignment horizontal="center"/>
    </xf>
    <xf numFmtId="165" fontId="3" fillId="0" borderId="17" xfId="1" applyNumberFormat="1" applyFont="1" applyBorder="1" applyAlignment="1">
      <alignment horizontal="center"/>
    </xf>
    <xf numFmtId="165" fontId="3" fillId="0" borderId="18" xfId="1" applyNumberFormat="1" applyFont="1" applyBorder="1" applyAlignment="1">
      <alignment horizontal="center"/>
    </xf>
    <xf numFmtId="165" fontId="3" fillId="0" borderId="19" xfId="1" applyNumberFormat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8" fontId="3" fillId="0" borderId="6" xfId="1" applyNumberFormat="1" applyFont="1" applyBorder="1"/>
    <xf numFmtId="167" fontId="3" fillId="0" borderId="6" xfId="1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0" fontId="3" fillId="0" borderId="8" xfId="0" applyFont="1" applyBorder="1" applyAlignment="1">
      <alignment horizontal="center"/>
    </xf>
    <xf numFmtId="0" fontId="8" fillId="0" borderId="8" xfId="3" applyFont="1" applyBorder="1"/>
    <xf numFmtId="0" fontId="8" fillId="0" borderId="0" xfId="3" applyFont="1"/>
    <xf numFmtId="169" fontId="3" fillId="0" borderId="0" xfId="0" applyNumberFormat="1" applyFont="1"/>
    <xf numFmtId="170" fontId="3" fillId="0" borderId="0" xfId="0" applyNumberFormat="1" applyFont="1"/>
    <xf numFmtId="169" fontId="9" fillId="0" borderId="16" xfId="1" applyNumberFormat="1" applyFont="1" applyBorder="1"/>
    <xf numFmtId="170" fontId="9" fillId="0" borderId="15" xfId="1" applyNumberFormat="1" applyFont="1" applyBorder="1"/>
    <xf numFmtId="169" fontId="9" fillId="0" borderId="13" xfId="1" applyNumberFormat="1" applyFont="1" applyBorder="1"/>
    <xf numFmtId="170" fontId="9" fillId="0" borderId="8" xfId="1" applyNumberFormat="1" applyFont="1" applyBorder="1"/>
    <xf numFmtId="43" fontId="3" fillId="0" borderId="22" xfId="1" applyFont="1" applyBorder="1"/>
    <xf numFmtId="0" fontId="3" fillId="0" borderId="23" xfId="0" applyFont="1" applyBorder="1"/>
    <xf numFmtId="169" fontId="3" fillId="0" borderId="8" xfId="0" applyNumberFormat="1" applyFont="1" applyBorder="1"/>
    <xf numFmtId="0" fontId="3" fillId="0" borderId="8" xfId="0" applyFont="1" applyBorder="1"/>
    <xf numFmtId="44" fontId="3" fillId="0" borderId="8" xfId="0" applyNumberFormat="1" applyFont="1" applyBorder="1"/>
    <xf numFmtId="170" fontId="3" fillId="0" borderId="8" xfId="0" applyNumberFormat="1" applyFont="1" applyBorder="1"/>
    <xf numFmtId="0" fontId="4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10" fillId="0" borderId="0" xfId="1" applyNumberFormat="1" applyFont="1"/>
    <xf numFmtId="0" fontId="3" fillId="0" borderId="12" xfId="0" applyFont="1" applyBorder="1"/>
    <xf numFmtId="164" fontId="3" fillId="0" borderId="8" xfId="0" applyNumberFormat="1" applyFont="1" applyBorder="1"/>
    <xf numFmtId="164" fontId="3" fillId="0" borderId="13" xfId="0" applyNumberFormat="1" applyFont="1" applyBorder="1"/>
    <xf numFmtId="164" fontId="3" fillId="0" borderId="0" xfId="1" applyNumberFormat="1" applyFont="1"/>
    <xf numFmtId="0" fontId="3" fillId="0" borderId="14" xfId="0" applyFont="1" applyBorder="1"/>
    <xf numFmtId="164" fontId="3" fillId="0" borderId="15" xfId="0" applyNumberFormat="1" applyFont="1" applyBorder="1"/>
    <xf numFmtId="164" fontId="3" fillId="0" borderId="16" xfId="0" applyNumberFormat="1" applyFont="1" applyBorder="1"/>
    <xf numFmtId="164" fontId="3" fillId="0" borderId="18" xfId="0" applyNumberFormat="1" applyFont="1" applyBorder="1"/>
    <xf numFmtId="9" fontId="10" fillId="0" borderId="0" xfId="2" applyFont="1"/>
    <xf numFmtId="164" fontId="10" fillId="0" borderId="8" xfId="0" applyNumberFormat="1" applyFont="1" applyBorder="1"/>
    <xf numFmtId="9" fontId="3" fillId="0" borderId="8" xfId="2" applyFont="1" applyBorder="1"/>
    <xf numFmtId="164" fontId="10" fillId="0" borderId="15" xfId="0" applyNumberFormat="1" applyFont="1" applyBorder="1"/>
    <xf numFmtId="9" fontId="3" fillId="0" borderId="15" xfId="2" applyFont="1" applyBorder="1"/>
    <xf numFmtId="9" fontId="3" fillId="0" borderId="18" xfId="2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Kostnadsdiagram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Lineær!$B$5</c:f>
              <c:strCache>
                <c:ptCount val="1"/>
                <c:pt idx="0">
                  <c:v>Totale kostnader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Lineær!$A$6:$A$31</c:f>
              <c:numCache>
                <c:formatCode>#\ ##0_ ;\-#\ ##0\ </c:formatCode>
                <c:ptCount val="2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</c:numCache>
            </c:numRef>
          </c:cat>
          <c:val>
            <c:numRef>
              <c:f>Lineær!$B$6:$B$31</c:f>
              <c:numCache>
                <c:formatCode>#\ ##0_ ;\-#\ ##0\ </c:formatCode>
                <c:ptCount val="26"/>
                <c:pt idx="0">
                  <c:v>250000</c:v>
                </c:pt>
                <c:pt idx="1">
                  <c:v>270000</c:v>
                </c:pt>
                <c:pt idx="2">
                  <c:v>290000</c:v>
                </c:pt>
                <c:pt idx="3">
                  <c:v>310000</c:v>
                </c:pt>
                <c:pt idx="4">
                  <c:v>330000</c:v>
                </c:pt>
                <c:pt idx="5">
                  <c:v>350000</c:v>
                </c:pt>
                <c:pt idx="6">
                  <c:v>370000</c:v>
                </c:pt>
                <c:pt idx="7">
                  <c:v>390000</c:v>
                </c:pt>
                <c:pt idx="8">
                  <c:v>410000</c:v>
                </c:pt>
                <c:pt idx="9">
                  <c:v>430000</c:v>
                </c:pt>
                <c:pt idx="10">
                  <c:v>450000</c:v>
                </c:pt>
                <c:pt idx="11">
                  <c:v>470000</c:v>
                </c:pt>
                <c:pt idx="12">
                  <c:v>490000</c:v>
                </c:pt>
                <c:pt idx="13">
                  <c:v>510000</c:v>
                </c:pt>
                <c:pt idx="14">
                  <c:v>530000</c:v>
                </c:pt>
                <c:pt idx="15">
                  <c:v>550000</c:v>
                </c:pt>
                <c:pt idx="16">
                  <c:v>570000</c:v>
                </c:pt>
                <c:pt idx="17">
                  <c:v>590000</c:v>
                </c:pt>
                <c:pt idx="18">
                  <c:v>610000</c:v>
                </c:pt>
                <c:pt idx="19">
                  <c:v>630000</c:v>
                </c:pt>
                <c:pt idx="20">
                  <c:v>650000</c:v>
                </c:pt>
                <c:pt idx="21">
                  <c:v>670000</c:v>
                </c:pt>
                <c:pt idx="22">
                  <c:v>690000</c:v>
                </c:pt>
                <c:pt idx="23">
                  <c:v>710000</c:v>
                </c:pt>
                <c:pt idx="24">
                  <c:v>730000</c:v>
                </c:pt>
                <c:pt idx="25">
                  <c:v>750000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1-4FC3-9C35-342CC389B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52728"/>
        <c:axId val="443251744"/>
      </c:lineChart>
      <c:catAx>
        <c:axId val="443252728"/>
        <c:scaling>
          <c:orientation val="minMax"/>
        </c:scaling>
        <c:delete val="0"/>
        <c:axPos val="b"/>
        <c:numFmt formatCode="#\ ##0_ ;\-#\ 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3251744"/>
        <c:crosses val="autoZero"/>
        <c:auto val="1"/>
        <c:lblAlgn val="ctr"/>
        <c:lblOffset val="100"/>
        <c:noMultiLvlLbl val="0"/>
      </c:catAx>
      <c:valAx>
        <c:axId val="4432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325272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nb-NO"/>
              <a:t>Kostnadsdiagram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'Ikke-lineær'!$B$8</c:f>
              <c:strCache>
                <c:ptCount val="1"/>
                <c:pt idx="0">
                  <c:v>Totale kostnader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'Ikke-lineær'!$A$9:$A$34</c:f>
              <c:numCache>
                <c:formatCode>#\ ##0_ ;\-#\ ##0\ </c:formatCode>
                <c:ptCount val="2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</c:numCache>
            </c:numRef>
          </c:cat>
          <c:val>
            <c:numRef>
              <c:f>'Ikke-lineær'!$B$9:$B$34</c:f>
              <c:numCache>
                <c:formatCode>#\ ##0_ ;\-#\ ##0\ </c:formatCode>
                <c:ptCount val="26"/>
                <c:pt idx="0">
                  <c:v>30000</c:v>
                </c:pt>
                <c:pt idx="1">
                  <c:v>53550</c:v>
                </c:pt>
                <c:pt idx="2">
                  <c:v>74400</c:v>
                </c:pt>
                <c:pt idx="3">
                  <c:v>92850</c:v>
                </c:pt>
                <c:pt idx="4">
                  <c:v>109200</c:v>
                </c:pt>
                <c:pt idx="5">
                  <c:v>123750</c:v>
                </c:pt>
                <c:pt idx="6">
                  <c:v>136800</c:v>
                </c:pt>
                <c:pt idx="7">
                  <c:v>148650</c:v>
                </c:pt>
                <c:pt idx="8">
                  <c:v>159600</c:v>
                </c:pt>
                <c:pt idx="9">
                  <c:v>169950</c:v>
                </c:pt>
                <c:pt idx="10">
                  <c:v>180000</c:v>
                </c:pt>
                <c:pt idx="11">
                  <c:v>190050</c:v>
                </c:pt>
                <c:pt idx="12">
                  <c:v>200400</c:v>
                </c:pt>
                <c:pt idx="13">
                  <c:v>211350</c:v>
                </c:pt>
                <c:pt idx="14">
                  <c:v>223200</c:v>
                </c:pt>
                <c:pt idx="15">
                  <c:v>236250</c:v>
                </c:pt>
                <c:pt idx="16">
                  <c:v>250800</c:v>
                </c:pt>
                <c:pt idx="17">
                  <c:v>267150</c:v>
                </c:pt>
                <c:pt idx="18">
                  <c:v>285600</c:v>
                </c:pt>
                <c:pt idx="19">
                  <c:v>306450</c:v>
                </c:pt>
                <c:pt idx="20">
                  <c:v>330000</c:v>
                </c:pt>
                <c:pt idx="21">
                  <c:v>356550</c:v>
                </c:pt>
                <c:pt idx="22">
                  <c:v>386400</c:v>
                </c:pt>
                <c:pt idx="23">
                  <c:v>419850</c:v>
                </c:pt>
                <c:pt idx="24">
                  <c:v>457200</c:v>
                </c:pt>
                <c:pt idx="25">
                  <c:v>498750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3-4E40-BF50-120B2C2BC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52728"/>
        <c:axId val="443251744"/>
      </c:lineChart>
      <c:catAx>
        <c:axId val="443252728"/>
        <c:scaling>
          <c:orientation val="minMax"/>
        </c:scaling>
        <c:delete val="0"/>
        <c:axPos val="b"/>
        <c:numFmt formatCode="#\ ##0_ ;\-#\ 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nb-NO"/>
          </a:p>
        </c:txPr>
        <c:crossAx val="443251744"/>
        <c:crosses val="autoZero"/>
        <c:auto val="1"/>
        <c:lblAlgn val="ctr"/>
        <c:lblOffset val="100"/>
        <c:noMultiLvlLbl val="0"/>
      </c:catAx>
      <c:valAx>
        <c:axId val="4432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nb-NO"/>
          </a:p>
        </c:txPr>
        <c:crossAx val="44325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9524</xdr:rowOff>
    </xdr:from>
    <xdr:to>
      <xdr:col>11</xdr:col>
      <xdr:colOff>752475</xdr:colOff>
      <xdr:row>25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6</xdr:row>
      <xdr:rowOff>190499</xdr:rowOff>
    </xdr:from>
    <xdr:to>
      <xdr:col>11</xdr:col>
      <xdr:colOff>666750</xdr:colOff>
      <xdr:row>27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CGboevf7tx8" TargetMode="External"/><Relationship Id="rId2" Type="http://schemas.openxmlformats.org/officeDocument/2006/relationships/hyperlink" Target="https://www.youtube.com/watch?v=yTcikyp3QcA" TargetMode="External"/><Relationship Id="rId1" Type="http://schemas.openxmlformats.org/officeDocument/2006/relationships/hyperlink" Target="https://www.youtube.com/watch?v=7V1-Zesbcvs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youtube.com/watch?v=OeVBxvTPe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tabSelected="1" workbookViewId="0"/>
  </sheetViews>
  <sheetFormatPr defaultColWidth="11.42578125" defaultRowHeight="15" x14ac:dyDescent="0.25"/>
  <cols>
    <col min="1" max="1" width="2" style="12" bestFit="1" customWidth="1"/>
    <col min="2" max="2" width="42.5703125" style="1" bestFit="1" customWidth="1"/>
    <col min="3" max="16384" width="11.42578125" style="1"/>
  </cols>
  <sheetData>
    <row r="1" spans="1:2" x14ac:dyDescent="0.25">
      <c r="A1" s="34" t="s">
        <v>17</v>
      </c>
      <c r="B1" s="35" t="s">
        <v>61</v>
      </c>
    </row>
    <row r="2" spans="1:2" x14ac:dyDescent="0.25">
      <c r="A2" s="34" t="s">
        <v>18</v>
      </c>
      <c r="B2" s="35" t="s">
        <v>15</v>
      </c>
    </row>
    <row r="3" spans="1:2" x14ac:dyDescent="0.25">
      <c r="A3" s="34" t="s">
        <v>32</v>
      </c>
      <c r="B3" s="35" t="s">
        <v>16</v>
      </c>
    </row>
    <row r="4" spans="1:2" x14ac:dyDescent="0.25">
      <c r="A4" s="34" t="s">
        <v>60</v>
      </c>
      <c r="B4" s="35" t="s">
        <v>33</v>
      </c>
    </row>
  </sheetData>
  <hyperlinks>
    <hyperlink ref="B2" location="Lineær!A1" display="Lineære kostnadsfunksjoner" xr:uid="{00000000-0004-0000-0000-000000000000}"/>
    <hyperlink ref="B3" location="'Ikke-lineær'!A1" display="Ikke-lineære kostnadsfunksjoner (&quot;S-kurven&quot;)" xr:uid="{00000000-0004-0000-0000-000001000000}"/>
    <hyperlink ref="B4" location="'Høy-lav'!A1" display="Kostnadsestimering" xr:uid="{2CFF2627-F9F5-4B5D-B56C-011FC57A7402}"/>
    <hyperlink ref="B1" location="Avskrivninger!A1" display="Avskrivninger" xr:uid="{001FC23D-0125-4216-8A94-94AF2FF68AB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7A48-0627-451C-AD7E-01EAC5BB1C3D}">
  <dimension ref="A1:J36"/>
  <sheetViews>
    <sheetView showGridLines="0" workbookViewId="0"/>
  </sheetViews>
  <sheetFormatPr defaultRowHeight="15" x14ac:dyDescent="0.25"/>
  <cols>
    <col min="1" max="1" width="1.7109375" style="1" customWidth="1"/>
    <col min="2" max="2" width="21.42578125" style="1" bestFit="1" customWidth="1"/>
    <col min="3" max="3" width="10.5703125" style="1" bestFit="1" customWidth="1"/>
    <col min="4" max="4" width="9.140625" style="1"/>
    <col min="5" max="5" width="8.85546875" style="1" bestFit="1" customWidth="1"/>
    <col min="6" max="6" width="10.5703125" style="1" bestFit="1" customWidth="1"/>
    <col min="7" max="7" width="25.140625" style="1" bestFit="1" customWidth="1"/>
    <col min="8" max="8" width="15.42578125" style="1" bestFit="1" customWidth="1"/>
    <col min="9" max="9" width="21" style="1" bestFit="1" customWidth="1"/>
    <col min="10" max="10" width="9.42578125" style="1" bestFit="1" customWidth="1"/>
    <col min="11" max="16384" width="9.140625" style="1"/>
  </cols>
  <sheetData>
    <row r="1" spans="1:8" x14ac:dyDescent="0.25">
      <c r="A1" s="49" t="s">
        <v>59</v>
      </c>
      <c r="E1" s="50"/>
      <c r="F1" s="51" t="s">
        <v>49</v>
      </c>
      <c r="G1" s="51" t="s">
        <v>46</v>
      </c>
      <c r="H1" s="52" t="s">
        <v>45</v>
      </c>
    </row>
    <row r="2" spans="1:8" x14ac:dyDescent="0.25">
      <c r="B2" s="1" t="s">
        <v>44</v>
      </c>
      <c r="C2" s="53">
        <v>1000000</v>
      </c>
      <c r="E2" s="54" t="s">
        <v>43</v>
      </c>
      <c r="F2" s="55">
        <f>+C2</f>
        <v>1000000</v>
      </c>
      <c r="G2" s="55">
        <f>+C6</f>
        <v>160000</v>
      </c>
      <c r="H2" s="56">
        <f>+F2-G2</f>
        <v>840000</v>
      </c>
    </row>
    <row r="3" spans="1:8" x14ac:dyDescent="0.25">
      <c r="B3" s="1" t="s">
        <v>42</v>
      </c>
      <c r="C3" s="53">
        <v>200000</v>
      </c>
      <c r="E3" s="54" t="s">
        <v>41</v>
      </c>
      <c r="F3" s="55">
        <f>+H2</f>
        <v>840000</v>
      </c>
      <c r="G3" s="55">
        <f>+G2</f>
        <v>160000</v>
      </c>
      <c r="H3" s="56">
        <f>+F3-G3</f>
        <v>680000</v>
      </c>
    </row>
    <row r="4" spans="1:8" x14ac:dyDescent="0.25">
      <c r="B4" s="1" t="s">
        <v>40</v>
      </c>
      <c r="C4" s="2">
        <f>+C2-C3</f>
        <v>800000</v>
      </c>
      <c r="E4" s="54" t="s">
        <v>39</v>
      </c>
      <c r="F4" s="55">
        <f>+H3</f>
        <v>680000</v>
      </c>
      <c r="G4" s="55">
        <f>+G3</f>
        <v>160000</v>
      </c>
      <c r="H4" s="56">
        <f>+F4-G4</f>
        <v>520000</v>
      </c>
    </row>
    <row r="5" spans="1:8" x14ac:dyDescent="0.25">
      <c r="B5" s="1" t="s">
        <v>38</v>
      </c>
      <c r="C5" s="53">
        <v>5</v>
      </c>
      <c r="E5" s="54" t="s">
        <v>37</v>
      </c>
      <c r="F5" s="55">
        <f>+H4</f>
        <v>520000</v>
      </c>
      <c r="G5" s="55">
        <f>+G4</f>
        <v>160000</v>
      </c>
      <c r="H5" s="56">
        <f>+F5-G5</f>
        <v>360000</v>
      </c>
    </row>
    <row r="6" spans="1:8" ht="15.75" thickBot="1" x14ac:dyDescent="0.3">
      <c r="B6" s="1" t="s">
        <v>51</v>
      </c>
      <c r="C6" s="57">
        <f>+C4/C5</f>
        <v>160000</v>
      </c>
      <c r="E6" s="58" t="s">
        <v>35</v>
      </c>
      <c r="F6" s="59">
        <f>+H5</f>
        <v>360000</v>
      </c>
      <c r="G6" s="59">
        <f>+G5</f>
        <v>160000</v>
      </c>
      <c r="H6" s="60">
        <f>+F6-G6</f>
        <v>200000</v>
      </c>
    </row>
    <row r="7" spans="1:8" x14ac:dyDescent="0.25">
      <c r="G7" s="61">
        <f>SUM(G2:G6)</f>
        <v>800000</v>
      </c>
    </row>
    <row r="8" spans="1:8" x14ac:dyDescent="0.25">
      <c r="B8" s="11" t="s">
        <v>58</v>
      </c>
    </row>
    <row r="10" spans="1:8" ht="15.75" thickBot="1" x14ac:dyDescent="0.3"/>
    <row r="11" spans="1:8" x14ac:dyDescent="0.25">
      <c r="A11" s="49" t="s">
        <v>57</v>
      </c>
      <c r="E11" s="50"/>
      <c r="F11" s="16" t="s">
        <v>49</v>
      </c>
      <c r="G11" s="16" t="s">
        <v>46</v>
      </c>
      <c r="H11" s="17" t="s">
        <v>45</v>
      </c>
    </row>
    <row r="12" spans="1:8" x14ac:dyDescent="0.25">
      <c r="B12" s="1" t="s">
        <v>44</v>
      </c>
      <c r="C12" s="53">
        <v>1000000</v>
      </c>
      <c r="E12" s="54" t="s">
        <v>43</v>
      </c>
      <c r="F12" s="55">
        <f>+C12</f>
        <v>1000000</v>
      </c>
      <c r="G12" s="55">
        <f>+F12*$C$13</f>
        <v>200000</v>
      </c>
      <c r="H12" s="56">
        <f>+F12-G12</f>
        <v>800000</v>
      </c>
    </row>
    <row r="13" spans="1:8" x14ac:dyDescent="0.25">
      <c r="B13" s="1" t="s">
        <v>53</v>
      </c>
      <c r="C13" s="62">
        <v>0.2</v>
      </c>
      <c r="E13" s="54" t="s">
        <v>41</v>
      </c>
      <c r="F13" s="55">
        <f>+H12</f>
        <v>800000</v>
      </c>
      <c r="G13" s="55">
        <f>+F13*$C$13</f>
        <v>160000</v>
      </c>
      <c r="H13" s="56">
        <f>+F13-G13</f>
        <v>640000</v>
      </c>
    </row>
    <row r="14" spans="1:8" x14ac:dyDescent="0.25">
      <c r="E14" s="54" t="s">
        <v>39</v>
      </c>
      <c r="F14" s="55">
        <f>+H13</f>
        <v>640000</v>
      </c>
      <c r="G14" s="55">
        <f>+F14*$C$13</f>
        <v>128000</v>
      </c>
      <c r="H14" s="56">
        <f>+F14-G14</f>
        <v>512000</v>
      </c>
    </row>
    <row r="15" spans="1:8" x14ac:dyDescent="0.25">
      <c r="C15" s="57"/>
      <c r="E15" s="54" t="s">
        <v>37</v>
      </c>
      <c r="F15" s="55">
        <f>+H14</f>
        <v>512000</v>
      </c>
      <c r="G15" s="55">
        <f>+F15*$C$13</f>
        <v>102400</v>
      </c>
      <c r="H15" s="56">
        <f>+F15-G15</f>
        <v>409600</v>
      </c>
    </row>
    <row r="16" spans="1:8" ht="15.75" thickBot="1" x14ac:dyDescent="0.3">
      <c r="E16" s="58" t="s">
        <v>35</v>
      </c>
      <c r="F16" s="59">
        <f>+H15</f>
        <v>409600</v>
      </c>
      <c r="G16" s="59">
        <f>+F16*$C$13</f>
        <v>81920</v>
      </c>
      <c r="H16" s="60">
        <f>+F16-G16</f>
        <v>327680</v>
      </c>
    </row>
    <row r="17" spans="1:10" x14ac:dyDescent="0.25">
      <c r="G17" s="61">
        <f>SUM(G12:G16)</f>
        <v>672320</v>
      </c>
    </row>
    <row r="18" spans="1:10" x14ac:dyDescent="0.25">
      <c r="B18" s="11" t="s">
        <v>56</v>
      </c>
    </row>
    <row r="19" spans="1:10" x14ac:dyDescent="0.25">
      <c r="B19" s="11" t="s">
        <v>55</v>
      </c>
    </row>
    <row r="20" spans="1:10" x14ac:dyDescent="0.25">
      <c r="B20" s="11"/>
    </row>
    <row r="21" spans="1:10" x14ac:dyDescent="0.25">
      <c r="B21" s="11" t="s">
        <v>54</v>
      </c>
    </row>
    <row r="22" spans="1:10" x14ac:dyDescent="0.25">
      <c r="B22" s="1" t="s">
        <v>44</v>
      </c>
      <c r="C22" s="53">
        <v>1000000</v>
      </c>
    </row>
    <row r="23" spans="1:10" x14ac:dyDescent="0.25">
      <c r="B23" s="1" t="s">
        <v>53</v>
      </c>
      <c r="C23" s="62">
        <v>0.2</v>
      </c>
    </row>
    <row r="24" spans="1:10" x14ac:dyDescent="0.25">
      <c r="B24" s="1" t="s">
        <v>52</v>
      </c>
      <c r="C24" s="53">
        <v>5</v>
      </c>
    </row>
    <row r="25" spans="1:10" x14ac:dyDescent="0.25">
      <c r="B25" s="1" t="s">
        <v>51</v>
      </c>
      <c r="C25" s="57">
        <f>C22*((1-C23)^(C24-1))*C23</f>
        <v>81920.000000000044</v>
      </c>
    </row>
    <row r="27" spans="1:10" ht="15.75" thickBot="1" x14ac:dyDescent="0.3"/>
    <row r="28" spans="1:10" x14ac:dyDescent="0.25">
      <c r="A28" s="49" t="s">
        <v>50</v>
      </c>
      <c r="E28" s="50"/>
      <c r="F28" s="16" t="s">
        <v>49</v>
      </c>
      <c r="G28" s="16" t="s">
        <v>48</v>
      </c>
      <c r="H28" s="16" t="s">
        <v>47</v>
      </c>
      <c r="I28" s="16" t="s">
        <v>46</v>
      </c>
      <c r="J28" s="17" t="s">
        <v>45</v>
      </c>
    </row>
    <row r="29" spans="1:10" x14ac:dyDescent="0.25">
      <c r="B29" s="1" t="s">
        <v>44</v>
      </c>
      <c r="C29" s="53">
        <v>1000000</v>
      </c>
      <c r="E29" s="54" t="s">
        <v>43</v>
      </c>
      <c r="F29" s="55">
        <f>+C29</f>
        <v>1000000</v>
      </c>
      <c r="G29" s="63">
        <v>20000</v>
      </c>
      <c r="H29" s="64">
        <f>+G29/$C$33</f>
        <v>0.2</v>
      </c>
      <c r="I29" s="55">
        <f>+$C$31*H29</f>
        <v>160000</v>
      </c>
      <c r="J29" s="56">
        <f>+F29-I29</f>
        <v>840000</v>
      </c>
    </row>
    <row r="30" spans="1:10" x14ac:dyDescent="0.25">
      <c r="B30" s="1" t="s">
        <v>42</v>
      </c>
      <c r="C30" s="53">
        <v>200000</v>
      </c>
      <c r="E30" s="54" t="s">
        <v>41</v>
      </c>
      <c r="F30" s="55">
        <f>+J29</f>
        <v>840000</v>
      </c>
      <c r="G30" s="63">
        <v>10000</v>
      </c>
      <c r="H30" s="64">
        <f>+G30/$C$33</f>
        <v>0.1</v>
      </c>
      <c r="I30" s="55">
        <f>+$C$31*H30</f>
        <v>80000</v>
      </c>
      <c r="J30" s="56">
        <f>+F30-I30</f>
        <v>760000</v>
      </c>
    </row>
    <row r="31" spans="1:10" x14ac:dyDescent="0.25">
      <c r="B31" s="1" t="s">
        <v>40</v>
      </c>
      <c r="C31" s="2">
        <f>+C29-C30</f>
        <v>800000</v>
      </c>
      <c r="E31" s="54" t="s">
        <v>39</v>
      </c>
      <c r="F31" s="55">
        <f>+J30</f>
        <v>760000</v>
      </c>
      <c r="G31" s="63">
        <v>25000</v>
      </c>
      <c r="H31" s="64">
        <f>+G31/$C$33</f>
        <v>0.25</v>
      </c>
      <c r="I31" s="55">
        <f>+$C$31*H31</f>
        <v>200000</v>
      </c>
      <c r="J31" s="56">
        <f>+F31-I31</f>
        <v>560000</v>
      </c>
    </row>
    <row r="32" spans="1:10" x14ac:dyDescent="0.25">
      <c r="B32" s="1" t="s">
        <v>38</v>
      </c>
      <c r="C32" s="53">
        <v>5</v>
      </c>
      <c r="E32" s="54" t="s">
        <v>37</v>
      </c>
      <c r="F32" s="55">
        <f>+J31</f>
        <v>560000</v>
      </c>
      <c r="G32" s="63">
        <v>15000</v>
      </c>
      <c r="H32" s="64">
        <f>+G32/$C$33</f>
        <v>0.15</v>
      </c>
      <c r="I32" s="55">
        <f>+$C$31*H32</f>
        <v>120000</v>
      </c>
      <c r="J32" s="56">
        <f>+F32-I32</f>
        <v>440000</v>
      </c>
    </row>
    <row r="33" spans="2:10" ht="15.75" thickBot="1" x14ac:dyDescent="0.3">
      <c r="B33" s="1" t="s">
        <v>36</v>
      </c>
      <c r="C33" s="53">
        <v>100000</v>
      </c>
      <c r="E33" s="58" t="s">
        <v>35</v>
      </c>
      <c r="F33" s="59">
        <f>+J32</f>
        <v>440000</v>
      </c>
      <c r="G33" s="65">
        <v>30000</v>
      </c>
      <c r="H33" s="66">
        <f>+G33/$C$33</f>
        <v>0.3</v>
      </c>
      <c r="I33" s="59">
        <f>+$C$31*H33</f>
        <v>240000</v>
      </c>
      <c r="J33" s="60">
        <f>+F33-I33</f>
        <v>200000</v>
      </c>
    </row>
    <row r="34" spans="2:10" x14ac:dyDescent="0.25">
      <c r="G34" s="61">
        <f>SUM(G29:G33)</f>
        <v>100000</v>
      </c>
      <c r="H34" s="67">
        <f>SUM(H29:H33)</f>
        <v>1</v>
      </c>
      <c r="I34" s="61">
        <f>SUM(I29:I33)</f>
        <v>800000</v>
      </c>
    </row>
    <row r="36" spans="2:10" x14ac:dyDescent="0.25">
      <c r="B36" s="11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GridLines="0" workbookViewId="0"/>
  </sheetViews>
  <sheetFormatPr defaultColWidth="11.42578125" defaultRowHeight="15" x14ac:dyDescent="0.25"/>
  <cols>
    <col min="1" max="1" width="22" style="1" bestFit="1" customWidth="1"/>
    <col min="2" max="2" width="16.42578125" style="1" bestFit="1" customWidth="1"/>
    <col min="3" max="3" width="11.42578125" style="1"/>
    <col min="4" max="4" width="13" style="1" bestFit="1" customWidth="1"/>
    <col min="5" max="5" width="16.28515625" style="1" bestFit="1" customWidth="1"/>
    <col min="6" max="6" width="11.42578125" style="1"/>
    <col min="7" max="7" width="31.28515625" style="1" bestFit="1" customWidth="1"/>
    <col min="8" max="16384" width="11.42578125" style="1"/>
  </cols>
  <sheetData>
    <row r="1" spans="1:8" x14ac:dyDescent="0.25">
      <c r="A1" s="3" t="s">
        <v>5</v>
      </c>
      <c r="B1" s="7"/>
    </row>
    <row r="2" spans="1:8" x14ac:dyDescent="0.25">
      <c r="A2" s="4" t="s">
        <v>6</v>
      </c>
      <c r="B2" s="8">
        <v>100</v>
      </c>
      <c r="D2" s="11" t="s">
        <v>8</v>
      </c>
    </row>
    <row r="3" spans="1:8" ht="15.75" thickBot="1" x14ac:dyDescent="0.3">
      <c r="A3" s="5" t="s">
        <v>7</v>
      </c>
      <c r="B3" s="10">
        <v>250000</v>
      </c>
    </row>
    <row r="4" spans="1:8" ht="15.75" thickBot="1" x14ac:dyDescent="0.3"/>
    <row r="5" spans="1:8" ht="15.75" thickBot="1" x14ac:dyDescent="0.3">
      <c r="A5" s="27" t="s">
        <v>0</v>
      </c>
      <c r="B5" s="28" t="s">
        <v>10</v>
      </c>
      <c r="C5" s="28" t="s">
        <v>2</v>
      </c>
      <c r="D5" s="28" t="s">
        <v>3</v>
      </c>
      <c r="E5" s="29" t="s">
        <v>1</v>
      </c>
    </row>
    <row r="6" spans="1:8" x14ac:dyDescent="0.25">
      <c r="A6" s="24">
        <v>0</v>
      </c>
      <c r="B6" s="25">
        <f>$B$2*A6+$B$3</f>
        <v>250000</v>
      </c>
      <c r="C6" s="25"/>
      <c r="D6" s="25"/>
      <c r="E6" s="26"/>
    </row>
    <row r="7" spans="1:8" x14ac:dyDescent="0.25">
      <c r="A7" s="18">
        <f>+A6+200</f>
        <v>200</v>
      </c>
      <c r="B7" s="13">
        <f t="shared" ref="B7:B31" si="0">$B$2*A7+$B$3</f>
        <v>270000</v>
      </c>
      <c r="C7" s="13">
        <f t="shared" ref="C7:C31" si="1">(B7-$B$6)/A7</f>
        <v>100</v>
      </c>
      <c r="D7" s="14"/>
      <c r="E7" s="19">
        <f t="shared" ref="E7:E31" si="2">B7-B6</f>
        <v>20000</v>
      </c>
    </row>
    <row r="8" spans="1:8" x14ac:dyDescent="0.25">
      <c r="A8" s="18">
        <f t="shared" ref="A8:A31" si="3">+A7+200</f>
        <v>400</v>
      </c>
      <c r="B8" s="13">
        <f t="shared" si="0"/>
        <v>290000</v>
      </c>
      <c r="C8" s="13">
        <f t="shared" si="1"/>
        <v>100</v>
      </c>
      <c r="D8" s="14">
        <f>(C8-C7)/C7</f>
        <v>0</v>
      </c>
      <c r="E8" s="19">
        <f t="shared" si="2"/>
        <v>20000</v>
      </c>
    </row>
    <row r="9" spans="1:8" x14ac:dyDescent="0.25">
      <c r="A9" s="18">
        <f t="shared" si="3"/>
        <v>600</v>
      </c>
      <c r="B9" s="13">
        <f t="shared" si="0"/>
        <v>310000</v>
      </c>
      <c r="C9" s="13">
        <f t="shared" si="1"/>
        <v>100</v>
      </c>
      <c r="D9" s="14">
        <f t="shared" ref="D9:D31" si="4">(C9-C8)/C8</f>
        <v>0</v>
      </c>
      <c r="E9" s="19">
        <f t="shared" si="2"/>
        <v>20000</v>
      </c>
    </row>
    <row r="10" spans="1:8" x14ac:dyDescent="0.25">
      <c r="A10" s="18">
        <f t="shared" si="3"/>
        <v>800</v>
      </c>
      <c r="B10" s="13">
        <f t="shared" si="0"/>
        <v>330000</v>
      </c>
      <c r="C10" s="13">
        <f t="shared" si="1"/>
        <v>100</v>
      </c>
      <c r="D10" s="14">
        <f t="shared" si="4"/>
        <v>0</v>
      </c>
      <c r="E10" s="19">
        <f t="shared" si="2"/>
        <v>20000</v>
      </c>
      <c r="H10" s="2"/>
    </row>
    <row r="11" spans="1:8" x14ac:dyDescent="0.25">
      <c r="A11" s="18">
        <f t="shared" si="3"/>
        <v>1000</v>
      </c>
      <c r="B11" s="13">
        <f t="shared" si="0"/>
        <v>350000</v>
      </c>
      <c r="C11" s="13">
        <f t="shared" si="1"/>
        <v>100</v>
      </c>
      <c r="D11" s="14">
        <f t="shared" si="4"/>
        <v>0</v>
      </c>
      <c r="E11" s="19">
        <f t="shared" si="2"/>
        <v>20000</v>
      </c>
      <c r="H11" s="2"/>
    </row>
    <row r="12" spans="1:8" x14ac:dyDescent="0.25">
      <c r="A12" s="18">
        <f t="shared" si="3"/>
        <v>1200</v>
      </c>
      <c r="B12" s="13">
        <f t="shared" si="0"/>
        <v>370000</v>
      </c>
      <c r="C12" s="13">
        <f t="shared" si="1"/>
        <v>100</v>
      </c>
      <c r="D12" s="14">
        <f t="shared" si="4"/>
        <v>0</v>
      </c>
      <c r="E12" s="19">
        <f t="shared" si="2"/>
        <v>20000</v>
      </c>
    </row>
    <row r="13" spans="1:8" x14ac:dyDescent="0.25">
      <c r="A13" s="18">
        <f t="shared" si="3"/>
        <v>1400</v>
      </c>
      <c r="B13" s="13">
        <f t="shared" si="0"/>
        <v>390000</v>
      </c>
      <c r="C13" s="13">
        <f t="shared" si="1"/>
        <v>100</v>
      </c>
      <c r="D13" s="14">
        <f t="shared" si="4"/>
        <v>0</v>
      </c>
      <c r="E13" s="19">
        <f t="shared" si="2"/>
        <v>20000</v>
      </c>
    </row>
    <row r="14" spans="1:8" x14ac:dyDescent="0.25">
      <c r="A14" s="18">
        <f t="shared" si="3"/>
        <v>1600</v>
      </c>
      <c r="B14" s="13">
        <f t="shared" si="0"/>
        <v>410000</v>
      </c>
      <c r="C14" s="13">
        <f t="shared" si="1"/>
        <v>100</v>
      </c>
      <c r="D14" s="14">
        <f t="shared" si="4"/>
        <v>0</v>
      </c>
      <c r="E14" s="19">
        <f t="shared" si="2"/>
        <v>20000</v>
      </c>
    </row>
    <row r="15" spans="1:8" x14ac:dyDescent="0.25">
      <c r="A15" s="18">
        <f t="shared" si="3"/>
        <v>1800</v>
      </c>
      <c r="B15" s="13">
        <f t="shared" si="0"/>
        <v>430000</v>
      </c>
      <c r="C15" s="13">
        <f t="shared" si="1"/>
        <v>100</v>
      </c>
      <c r="D15" s="14">
        <f t="shared" si="4"/>
        <v>0</v>
      </c>
      <c r="E15" s="19">
        <f t="shared" si="2"/>
        <v>20000</v>
      </c>
    </row>
    <row r="16" spans="1:8" x14ac:dyDescent="0.25">
      <c r="A16" s="18">
        <f t="shared" si="3"/>
        <v>2000</v>
      </c>
      <c r="B16" s="13">
        <f t="shared" si="0"/>
        <v>450000</v>
      </c>
      <c r="C16" s="13">
        <f t="shared" si="1"/>
        <v>100</v>
      </c>
      <c r="D16" s="14">
        <f t="shared" si="4"/>
        <v>0</v>
      </c>
      <c r="E16" s="19">
        <f t="shared" si="2"/>
        <v>20000</v>
      </c>
    </row>
    <row r="17" spans="1:5" x14ac:dyDescent="0.25">
      <c r="A17" s="18">
        <f t="shared" si="3"/>
        <v>2200</v>
      </c>
      <c r="B17" s="13">
        <f t="shared" si="0"/>
        <v>470000</v>
      </c>
      <c r="C17" s="13">
        <f t="shared" si="1"/>
        <v>100</v>
      </c>
      <c r="D17" s="14">
        <f t="shared" si="4"/>
        <v>0</v>
      </c>
      <c r="E17" s="19">
        <f t="shared" si="2"/>
        <v>20000</v>
      </c>
    </row>
    <row r="18" spans="1:5" x14ac:dyDescent="0.25">
      <c r="A18" s="18">
        <f t="shared" si="3"/>
        <v>2400</v>
      </c>
      <c r="B18" s="13">
        <f t="shared" si="0"/>
        <v>490000</v>
      </c>
      <c r="C18" s="13">
        <f t="shared" si="1"/>
        <v>100</v>
      </c>
      <c r="D18" s="14">
        <f t="shared" si="4"/>
        <v>0</v>
      </c>
      <c r="E18" s="19">
        <f t="shared" si="2"/>
        <v>20000</v>
      </c>
    </row>
    <row r="19" spans="1:5" x14ac:dyDescent="0.25">
      <c r="A19" s="18">
        <f t="shared" si="3"/>
        <v>2600</v>
      </c>
      <c r="B19" s="13">
        <f t="shared" si="0"/>
        <v>510000</v>
      </c>
      <c r="C19" s="13">
        <f t="shared" si="1"/>
        <v>100</v>
      </c>
      <c r="D19" s="14">
        <f t="shared" si="4"/>
        <v>0</v>
      </c>
      <c r="E19" s="19">
        <f t="shared" si="2"/>
        <v>20000</v>
      </c>
    </row>
    <row r="20" spans="1:5" x14ac:dyDescent="0.25">
      <c r="A20" s="18">
        <f t="shared" si="3"/>
        <v>2800</v>
      </c>
      <c r="B20" s="13">
        <f t="shared" si="0"/>
        <v>530000</v>
      </c>
      <c r="C20" s="13">
        <f t="shared" si="1"/>
        <v>100</v>
      </c>
      <c r="D20" s="14">
        <f t="shared" si="4"/>
        <v>0</v>
      </c>
      <c r="E20" s="19">
        <f t="shared" si="2"/>
        <v>20000</v>
      </c>
    </row>
    <row r="21" spans="1:5" x14ac:dyDescent="0.25">
      <c r="A21" s="18">
        <f t="shared" si="3"/>
        <v>3000</v>
      </c>
      <c r="B21" s="13">
        <f t="shared" si="0"/>
        <v>550000</v>
      </c>
      <c r="C21" s="13">
        <f t="shared" si="1"/>
        <v>100</v>
      </c>
      <c r="D21" s="14">
        <f t="shared" si="4"/>
        <v>0</v>
      </c>
      <c r="E21" s="19">
        <f t="shared" si="2"/>
        <v>20000</v>
      </c>
    </row>
    <row r="22" spans="1:5" x14ac:dyDescent="0.25">
      <c r="A22" s="18">
        <f t="shared" si="3"/>
        <v>3200</v>
      </c>
      <c r="B22" s="13">
        <f t="shared" si="0"/>
        <v>570000</v>
      </c>
      <c r="C22" s="13">
        <f t="shared" si="1"/>
        <v>100</v>
      </c>
      <c r="D22" s="14">
        <f t="shared" si="4"/>
        <v>0</v>
      </c>
      <c r="E22" s="19">
        <f t="shared" si="2"/>
        <v>20000</v>
      </c>
    </row>
    <row r="23" spans="1:5" x14ac:dyDescent="0.25">
      <c r="A23" s="18">
        <f t="shared" si="3"/>
        <v>3400</v>
      </c>
      <c r="B23" s="13">
        <f t="shared" si="0"/>
        <v>590000</v>
      </c>
      <c r="C23" s="13">
        <f t="shared" si="1"/>
        <v>100</v>
      </c>
      <c r="D23" s="14">
        <f t="shared" si="4"/>
        <v>0</v>
      </c>
      <c r="E23" s="19">
        <f t="shared" si="2"/>
        <v>20000</v>
      </c>
    </row>
    <row r="24" spans="1:5" x14ac:dyDescent="0.25">
      <c r="A24" s="18">
        <f t="shared" si="3"/>
        <v>3600</v>
      </c>
      <c r="B24" s="13">
        <f t="shared" si="0"/>
        <v>610000</v>
      </c>
      <c r="C24" s="13">
        <f t="shared" si="1"/>
        <v>100</v>
      </c>
      <c r="D24" s="14">
        <f t="shared" si="4"/>
        <v>0</v>
      </c>
      <c r="E24" s="19">
        <f t="shared" si="2"/>
        <v>20000</v>
      </c>
    </row>
    <row r="25" spans="1:5" x14ac:dyDescent="0.25">
      <c r="A25" s="18">
        <f t="shared" si="3"/>
        <v>3800</v>
      </c>
      <c r="B25" s="13">
        <f t="shared" si="0"/>
        <v>630000</v>
      </c>
      <c r="C25" s="13">
        <f t="shared" si="1"/>
        <v>100</v>
      </c>
      <c r="D25" s="14">
        <f t="shared" si="4"/>
        <v>0</v>
      </c>
      <c r="E25" s="19">
        <f t="shared" si="2"/>
        <v>20000</v>
      </c>
    </row>
    <row r="26" spans="1:5" x14ac:dyDescent="0.25">
      <c r="A26" s="18">
        <f t="shared" si="3"/>
        <v>4000</v>
      </c>
      <c r="B26" s="13">
        <f t="shared" si="0"/>
        <v>650000</v>
      </c>
      <c r="C26" s="13">
        <f t="shared" si="1"/>
        <v>100</v>
      </c>
      <c r="D26" s="14">
        <f t="shared" si="4"/>
        <v>0</v>
      </c>
      <c r="E26" s="19">
        <f t="shared" si="2"/>
        <v>20000</v>
      </c>
    </row>
    <row r="27" spans="1:5" x14ac:dyDescent="0.25">
      <c r="A27" s="18">
        <f t="shared" si="3"/>
        <v>4200</v>
      </c>
      <c r="B27" s="13">
        <f t="shared" si="0"/>
        <v>670000</v>
      </c>
      <c r="C27" s="13">
        <f t="shared" si="1"/>
        <v>100</v>
      </c>
      <c r="D27" s="14">
        <f t="shared" si="4"/>
        <v>0</v>
      </c>
      <c r="E27" s="19">
        <f t="shared" si="2"/>
        <v>20000</v>
      </c>
    </row>
    <row r="28" spans="1:5" x14ac:dyDescent="0.25">
      <c r="A28" s="18">
        <f t="shared" si="3"/>
        <v>4400</v>
      </c>
      <c r="B28" s="13">
        <f t="shared" si="0"/>
        <v>690000</v>
      </c>
      <c r="C28" s="13">
        <f t="shared" si="1"/>
        <v>100</v>
      </c>
      <c r="D28" s="14">
        <f t="shared" si="4"/>
        <v>0</v>
      </c>
      <c r="E28" s="19">
        <f t="shared" si="2"/>
        <v>20000</v>
      </c>
    </row>
    <row r="29" spans="1:5" x14ac:dyDescent="0.25">
      <c r="A29" s="18">
        <f t="shared" si="3"/>
        <v>4600</v>
      </c>
      <c r="B29" s="13">
        <f t="shared" si="0"/>
        <v>710000</v>
      </c>
      <c r="C29" s="13">
        <f t="shared" si="1"/>
        <v>100</v>
      </c>
      <c r="D29" s="14">
        <f t="shared" si="4"/>
        <v>0</v>
      </c>
      <c r="E29" s="19">
        <f t="shared" si="2"/>
        <v>20000</v>
      </c>
    </row>
    <row r="30" spans="1:5" x14ac:dyDescent="0.25">
      <c r="A30" s="18">
        <f t="shared" si="3"/>
        <v>4800</v>
      </c>
      <c r="B30" s="13">
        <f t="shared" si="0"/>
        <v>730000</v>
      </c>
      <c r="C30" s="13">
        <f t="shared" si="1"/>
        <v>100</v>
      </c>
      <c r="D30" s="14">
        <f t="shared" si="4"/>
        <v>0</v>
      </c>
      <c r="E30" s="19">
        <f t="shared" si="2"/>
        <v>20000</v>
      </c>
    </row>
    <row r="31" spans="1:5" ht="15.75" thickBot="1" x14ac:dyDescent="0.3">
      <c r="A31" s="20">
        <f t="shared" si="3"/>
        <v>5000</v>
      </c>
      <c r="B31" s="21">
        <f t="shared" si="0"/>
        <v>750000</v>
      </c>
      <c r="C31" s="21">
        <f t="shared" si="1"/>
        <v>100</v>
      </c>
      <c r="D31" s="22">
        <f t="shared" si="4"/>
        <v>0</v>
      </c>
      <c r="E31" s="23">
        <f t="shared" si="2"/>
        <v>20000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showGridLines="0" workbookViewId="0"/>
  </sheetViews>
  <sheetFormatPr defaultColWidth="11.42578125" defaultRowHeight="15" x14ac:dyDescent="0.25"/>
  <cols>
    <col min="1" max="1" width="34.28515625" style="1" bestFit="1" customWidth="1"/>
    <col min="2" max="2" width="16.42578125" style="1" bestFit="1" customWidth="1"/>
    <col min="3" max="3" width="11.42578125" style="1"/>
    <col min="4" max="4" width="13" style="1" bestFit="1" customWidth="1"/>
    <col min="5" max="5" width="16.28515625" style="1" bestFit="1" customWidth="1"/>
    <col min="6" max="6" width="11.42578125" style="1"/>
    <col min="7" max="7" width="31.28515625" style="1" bestFit="1" customWidth="1"/>
    <col min="8" max="16384" width="11.42578125" style="1"/>
  </cols>
  <sheetData>
    <row r="1" spans="1:8" ht="17.25" x14ac:dyDescent="0.25">
      <c r="A1" s="3" t="s">
        <v>9</v>
      </c>
      <c r="B1" s="7"/>
    </row>
    <row r="2" spans="1:8" ht="17.25" x14ac:dyDescent="0.25">
      <c r="A2" s="4" t="s">
        <v>14</v>
      </c>
      <c r="B2" s="9"/>
      <c r="C2" s="11" t="s">
        <v>8</v>
      </c>
    </row>
    <row r="3" spans="1:8" x14ac:dyDescent="0.25">
      <c r="A3" s="4" t="s">
        <v>11</v>
      </c>
      <c r="B3" s="30">
        <v>0.05</v>
      </c>
    </row>
    <row r="4" spans="1:8" x14ac:dyDescent="0.25">
      <c r="A4" s="4" t="s">
        <v>12</v>
      </c>
      <c r="B4" s="31">
        <v>-15</v>
      </c>
    </row>
    <row r="5" spans="1:8" x14ac:dyDescent="0.25">
      <c r="A5" s="4" t="s">
        <v>13</v>
      </c>
      <c r="B5" s="32">
        <v>2500</v>
      </c>
    </row>
    <row r="6" spans="1:8" ht="15.75" thickBot="1" x14ac:dyDescent="0.3">
      <c r="A6" s="5" t="s">
        <v>4</v>
      </c>
      <c r="B6" s="33">
        <v>30000</v>
      </c>
    </row>
    <row r="7" spans="1:8" ht="15.75" thickBot="1" x14ac:dyDescent="0.3">
      <c r="A7" s="6"/>
    </row>
    <row r="8" spans="1:8" x14ac:dyDescent="0.25">
      <c r="A8" s="15" t="s">
        <v>0</v>
      </c>
      <c r="B8" s="16" t="s">
        <v>10</v>
      </c>
      <c r="C8" s="16" t="s">
        <v>2</v>
      </c>
      <c r="D8" s="16" t="s">
        <v>3</v>
      </c>
      <c r="E8" s="17" t="s">
        <v>1</v>
      </c>
    </row>
    <row r="9" spans="1:8" x14ac:dyDescent="0.25">
      <c r="A9" s="18">
        <v>0</v>
      </c>
      <c r="B9" s="13">
        <f>($B$3^3)*A9+($B$4^2)*A9+$B$5*A9+$B$6</f>
        <v>30000</v>
      </c>
      <c r="C9" s="13"/>
      <c r="D9" s="13"/>
      <c r="E9" s="19"/>
    </row>
    <row r="10" spans="1:8" x14ac:dyDescent="0.25">
      <c r="A10" s="18">
        <f t="shared" ref="A10:A34" si="0">+A9+10</f>
        <v>10</v>
      </c>
      <c r="B10" s="13">
        <f>$B$3*A10^3+$B$4*A10^2+$B$5*A10+$B$6</f>
        <v>53550</v>
      </c>
      <c r="C10" s="13">
        <f t="shared" ref="C10:C34" si="1">(B10-$B$9)/A10</f>
        <v>2355</v>
      </c>
      <c r="D10" s="13"/>
      <c r="E10" s="19">
        <f t="shared" ref="E10:E34" si="2">B10-B9</f>
        <v>23550</v>
      </c>
    </row>
    <row r="11" spans="1:8" x14ac:dyDescent="0.25">
      <c r="A11" s="18">
        <f t="shared" si="0"/>
        <v>20</v>
      </c>
      <c r="B11" s="13">
        <f t="shared" ref="B11:B34" si="3">$B$3*A11^3+$B$4*A11^2+$B$5*A11+$B$6</f>
        <v>74400</v>
      </c>
      <c r="C11" s="13">
        <f t="shared" si="1"/>
        <v>2220</v>
      </c>
      <c r="D11" s="14">
        <f t="shared" ref="D11:D34" si="4">(C11-C10)/C10</f>
        <v>-5.7324840764331211E-2</v>
      </c>
      <c r="E11" s="19">
        <f t="shared" si="2"/>
        <v>20850</v>
      </c>
    </row>
    <row r="12" spans="1:8" x14ac:dyDescent="0.25">
      <c r="A12" s="18">
        <f t="shared" si="0"/>
        <v>30</v>
      </c>
      <c r="B12" s="13">
        <f t="shared" si="3"/>
        <v>92850</v>
      </c>
      <c r="C12" s="13">
        <f t="shared" si="1"/>
        <v>2095</v>
      </c>
      <c r="D12" s="14">
        <f t="shared" si="4"/>
        <v>-5.6306306306306307E-2</v>
      </c>
      <c r="E12" s="19">
        <f t="shared" si="2"/>
        <v>18450</v>
      </c>
    </row>
    <row r="13" spans="1:8" x14ac:dyDescent="0.25">
      <c r="A13" s="18">
        <f t="shared" si="0"/>
        <v>40</v>
      </c>
      <c r="B13" s="13">
        <f t="shared" si="3"/>
        <v>109200</v>
      </c>
      <c r="C13" s="13">
        <f t="shared" si="1"/>
        <v>1980</v>
      </c>
      <c r="D13" s="14">
        <f t="shared" si="4"/>
        <v>-5.4892601431980909E-2</v>
      </c>
      <c r="E13" s="19">
        <f t="shared" si="2"/>
        <v>16350</v>
      </c>
      <c r="H13" s="2"/>
    </row>
    <row r="14" spans="1:8" x14ac:dyDescent="0.25">
      <c r="A14" s="18">
        <f t="shared" si="0"/>
        <v>50</v>
      </c>
      <c r="B14" s="13">
        <f t="shared" si="3"/>
        <v>123750</v>
      </c>
      <c r="C14" s="13">
        <f t="shared" si="1"/>
        <v>1875</v>
      </c>
      <c r="D14" s="14">
        <f t="shared" si="4"/>
        <v>-5.3030303030303032E-2</v>
      </c>
      <c r="E14" s="19">
        <f t="shared" si="2"/>
        <v>14550</v>
      </c>
      <c r="H14" s="2"/>
    </row>
    <row r="15" spans="1:8" x14ac:dyDescent="0.25">
      <c r="A15" s="18">
        <f t="shared" si="0"/>
        <v>60</v>
      </c>
      <c r="B15" s="13">
        <f t="shared" si="3"/>
        <v>136800</v>
      </c>
      <c r="C15" s="13">
        <f t="shared" si="1"/>
        <v>1780</v>
      </c>
      <c r="D15" s="14">
        <f t="shared" si="4"/>
        <v>-5.0666666666666665E-2</v>
      </c>
      <c r="E15" s="19">
        <f t="shared" si="2"/>
        <v>13050</v>
      </c>
    </row>
    <row r="16" spans="1:8" x14ac:dyDescent="0.25">
      <c r="A16" s="18">
        <f t="shared" si="0"/>
        <v>70</v>
      </c>
      <c r="B16" s="13">
        <f t="shared" si="3"/>
        <v>148650</v>
      </c>
      <c r="C16" s="13">
        <f t="shared" si="1"/>
        <v>1695</v>
      </c>
      <c r="D16" s="14">
        <f t="shared" si="4"/>
        <v>-4.7752808988764044E-2</v>
      </c>
      <c r="E16" s="19">
        <f t="shared" si="2"/>
        <v>11850</v>
      </c>
    </row>
    <row r="17" spans="1:5" x14ac:dyDescent="0.25">
      <c r="A17" s="18">
        <f t="shared" si="0"/>
        <v>80</v>
      </c>
      <c r="B17" s="13">
        <f t="shared" si="3"/>
        <v>159600</v>
      </c>
      <c r="C17" s="13">
        <f t="shared" si="1"/>
        <v>1620</v>
      </c>
      <c r="D17" s="14">
        <f t="shared" si="4"/>
        <v>-4.4247787610619468E-2</v>
      </c>
      <c r="E17" s="19">
        <f t="shared" si="2"/>
        <v>10950</v>
      </c>
    </row>
    <row r="18" spans="1:5" x14ac:dyDescent="0.25">
      <c r="A18" s="18">
        <f t="shared" si="0"/>
        <v>90</v>
      </c>
      <c r="B18" s="13">
        <f t="shared" si="3"/>
        <v>169950</v>
      </c>
      <c r="C18" s="13">
        <f t="shared" si="1"/>
        <v>1555</v>
      </c>
      <c r="D18" s="14">
        <f t="shared" si="4"/>
        <v>-4.0123456790123455E-2</v>
      </c>
      <c r="E18" s="19">
        <f t="shared" si="2"/>
        <v>10350</v>
      </c>
    </row>
    <row r="19" spans="1:5" x14ac:dyDescent="0.25">
      <c r="A19" s="18">
        <f t="shared" si="0"/>
        <v>100</v>
      </c>
      <c r="B19" s="13">
        <f t="shared" si="3"/>
        <v>180000</v>
      </c>
      <c r="C19" s="13">
        <f t="shared" si="1"/>
        <v>1500</v>
      </c>
      <c r="D19" s="14">
        <f t="shared" si="4"/>
        <v>-3.5369774919614148E-2</v>
      </c>
      <c r="E19" s="19">
        <f t="shared" si="2"/>
        <v>10050</v>
      </c>
    </row>
    <row r="20" spans="1:5" x14ac:dyDescent="0.25">
      <c r="A20" s="18">
        <f t="shared" si="0"/>
        <v>110</v>
      </c>
      <c r="B20" s="13">
        <f t="shared" si="3"/>
        <v>190050</v>
      </c>
      <c r="C20" s="13">
        <f t="shared" si="1"/>
        <v>1455</v>
      </c>
      <c r="D20" s="14">
        <f t="shared" si="4"/>
        <v>-0.03</v>
      </c>
      <c r="E20" s="19">
        <f t="shared" si="2"/>
        <v>10050</v>
      </c>
    </row>
    <row r="21" spans="1:5" x14ac:dyDescent="0.25">
      <c r="A21" s="18">
        <f t="shared" si="0"/>
        <v>120</v>
      </c>
      <c r="B21" s="13">
        <f t="shared" si="3"/>
        <v>200400</v>
      </c>
      <c r="C21" s="13">
        <f t="shared" si="1"/>
        <v>1420</v>
      </c>
      <c r="D21" s="14">
        <f t="shared" si="4"/>
        <v>-2.4054982817869417E-2</v>
      </c>
      <c r="E21" s="19">
        <f t="shared" si="2"/>
        <v>10350</v>
      </c>
    </row>
    <row r="22" spans="1:5" x14ac:dyDescent="0.25">
      <c r="A22" s="18">
        <f t="shared" si="0"/>
        <v>130</v>
      </c>
      <c r="B22" s="13">
        <f t="shared" si="3"/>
        <v>211350</v>
      </c>
      <c r="C22" s="13">
        <f t="shared" si="1"/>
        <v>1395</v>
      </c>
      <c r="D22" s="14">
        <f t="shared" si="4"/>
        <v>-1.7605633802816902E-2</v>
      </c>
      <c r="E22" s="19">
        <f t="shared" si="2"/>
        <v>10950</v>
      </c>
    </row>
    <row r="23" spans="1:5" x14ac:dyDescent="0.25">
      <c r="A23" s="18">
        <f t="shared" si="0"/>
        <v>140</v>
      </c>
      <c r="B23" s="13">
        <f t="shared" si="3"/>
        <v>223200</v>
      </c>
      <c r="C23" s="13">
        <f t="shared" si="1"/>
        <v>1380</v>
      </c>
      <c r="D23" s="14">
        <f t="shared" si="4"/>
        <v>-1.0752688172043012E-2</v>
      </c>
      <c r="E23" s="19">
        <f t="shared" si="2"/>
        <v>11850</v>
      </c>
    </row>
    <row r="24" spans="1:5" x14ac:dyDescent="0.25">
      <c r="A24" s="18">
        <f t="shared" si="0"/>
        <v>150</v>
      </c>
      <c r="B24" s="13">
        <f t="shared" si="3"/>
        <v>236250</v>
      </c>
      <c r="C24" s="13">
        <f t="shared" si="1"/>
        <v>1375</v>
      </c>
      <c r="D24" s="14">
        <f t="shared" si="4"/>
        <v>-3.6231884057971015E-3</v>
      </c>
      <c r="E24" s="19">
        <f t="shared" si="2"/>
        <v>13050</v>
      </c>
    </row>
    <row r="25" spans="1:5" x14ac:dyDescent="0.25">
      <c r="A25" s="18">
        <f t="shared" si="0"/>
        <v>160</v>
      </c>
      <c r="B25" s="13">
        <f t="shared" si="3"/>
        <v>250800</v>
      </c>
      <c r="C25" s="13">
        <f t="shared" si="1"/>
        <v>1380</v>
      </c>
      <c r="D25" s="14">
        <f t="shared" si="4"/>
        <v>3.6363636363636364E-3</v>
      </c>
      <c r="E25" s="19">
        <f t="shared" si="2"/>
        <v>14550</v>
      </c>
    </row>
    <row r="26" spans="1:5" x14ac:dyDescent="0.25">
      <c r="A26" s="18">
        <f t="shared" si="0"/>
        <v>170</v>
      </c>
      <c r="B26" s="13">
        <f t="shared" si="3"/>
        <v>267150</v>
      </c>
      <c r="C26" s="13">
        <f t="shared" si="1"/>
        <v>1395</v>
      </c>
      <c r="D26" s="14">
        <f t="shared" si="4"/>
        <v>1.0869565217391304E-2</v>
      </c>
      <c r="E26" s="19">
        <f t="shared" si="2"/>
        <v>16350</v>
      </c>
    </row>
    <row r="27" spans="1:5" x14ac:dyDescent="0.25">
      <c r="A27" s="18">
        <f t="shared" si="0"/>
        <v>180</v>
      </c>
      <c r="B27" s="13">
        <f t="shared" si="3"/>
        <v>285600</v>
      </c>
      <c r="C27" s="13">
        <f t="shared" si="1"/>
        <v>1420</v>
      </c>
      <c r="D27" s="14">
        <f t="shared" si="4"/>
        <v>1.7921146953405017E-2</v>
      </c>
      <c r="E27" s="19">
        <f t="shared" si="2"/>
        <v>18450</v>
      </c>
    </row>
    <row r="28" spans="1:5" x14ac:dyDescent="0.25">
      <c r="A28" s="18">
        <f t="shared" si="0"/>
        <v>190</v>
      </c>
      <c r="B28" s="13">
        <f t="shared" si="3"/>
        <v>306450</v>
      </c>
      <c r="C28" s="13">
        <f t="shared" si="1"/>
        <v>1455</v>
      </c>
      <c r="D28" s="14">
        <f t="shared" si="4"/>
        <v>2.464788732394366E-2</v>
      </c>
      <c r="E28" s="19">
        <f t="shared" si="2"/>
        <v>20850</v>
      </c>
    </row>
    <row r="29" spans="1:5" x14ac:dyDescent="0.25">
      <c r="A29" s="18">
        <f t="shared" si="0"/>
        <v>200</v>
      </c>
      <c r="B29" s="13">
        <f t="shared" si="3"/>
        <v>330000</v>
      </c>
      <c r="C29" s="13">
        <f t="shared" si="1"/>
        <v>1500</v>
      </c>
      <c r="D29" s="14">
        <f t="shared" si="4"/>
        <v>3.0927835051546393E-2</v>
      </c>
      <c r="E29" s="19">
        <f t="shared" si="2"/>
        <v>23550</v>
      </c>
    </row>
    <row r="30" spans="1:5" x14ac:dyDescent="0.25">
      <c r="A30" s="18">
        <f t="shared" si="0"/>
        <v>210</v>
      </c>
      <c r="B30" s="13">
        <f t="shared" si="3"/>
        <v>356550</v>
      </c>
      <c r="C30" s="13">
        <f t="shared" si="1"/>
        <v>1555</v>
      </c>
      <c r="D30" s="14">
        <f t="shared" si="4"/>
        <v>3.6666666666666667E-2</v>
      </c>
      <c r="E30" s="19">
        <f t="shared" si="2"/>
        <v>26550</v>
      </c>
    </row>
    <row r="31" spans="1:5" x14ac:dyDescent="0.25">
      <c r="A31" s="18">
        <f t="shared" si="0"/>
        <v>220</v>
      </c>
      <c r="B31" s="13">
        <f t="shared" si="3"/>
        <v>386400</v>
      </c>
      <c r="C31" s="13">
        <f t="shared" si="1"/>
        <v>1620</v>
      </c>
      <c r="D31" s="14">
        <f t="shared" si="4"/>
        <v>4.1800643086816719E-2</v>
      </c>
      <c r="E31" s="19">
        <f t="shared" si="2"/>
        <v>29850</v>
      </c>
    </row>
    <row r="32" spans="1:5" x14ac:dyDescent="0.25">
      <c r="A32" s="18">
        <f t="shared" si="0"/>
        <v>230</v>
      </c>
      <c r="B32" s="13">
        <f t="shared" si="3"/>
        <v>419850</v>
      </c>
      <c r="C32" s="13">
        <f t="shared" si="1"/>
        <v>1695</v>
      </c>
      <c r="D32" s="14">
        <f t="shared" si="4"/>
        <v>4.6296296296296294E-2</v>
      </c>
      <c r="E32" s="19">
        <f t="shared" si="2"/>
        <v>33450</v>
      </c>
    </row>
    <row r="33" spans="1:5" x14ac:dyDescent="0.25">
      <c r="A33" s="18">
        <f t="shared" si="0"/>
        <v>240</v>
      </c>
      <c r="B33" s="13">
        <f t="shared" si="3"/>
        <v>457200</v>
      </c>
      <c r="C33" s="13">
        <f t="shared" si="1"/>
        <v>1780</v>
      </c>
      <c r="D33" s="14">
        <f t="shared" si="4"/>
        <v>5.0147492625368731E-2</v>
      </c>
      <c r="E33" s="19">
        <f t="shared" si="2"/>
        <v>37350</v>
      </c>
    </row>
    <row r="34" spans="1:5" ht="15.75" thickBot="1" x14ac:dyDescent="0.3">
      <c r="A34" s="20">
        <f t="shared" si="0"/>
        <v>250</v>
      </c>
      <c r="B34" s="21">
        <f t="shared" si="3"/>
        <v>498750</v>
      </c>
      <c r="C34" s="21">
        <f t="shared" si="1"/>
        <v>1875</v>
      </c>
      <c r="D34" s="22">
        <f t="shared" si="4"/>
        <v>5.3370786516853931E-2</v>
      </c>
      <c r="E34" s="23">
        <f t="shared" si="2"/>
        <v>41550</v>
      </c>
    </row>
    <row r="35" spans="1:5" x14ac:dyDescent="0.25">
      <c r="A35" s="1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B283-FC63-420F-909C-A108DEAF37F0}">
  <dimension ref="A1:F18"/>
  <sheetViews>
    <sheetView showGridLines="0" workbookViewId="0"/>
  </sheetViews>
  <sheetFormatPr defaultColWidth="11.5703125" defaultRowHeight="15" x14ac:dyDescent="0.25"/>
  <cols>
    <col min="1" max="1" width="1.85546875" style="1" customWidth="1"/>
    <col min="2" max="2" width="12.85546875" style="1" bestFit="1" customWidth="1"/>
    <col min="3" max="3" width="18.7109375" style="1" bestFit="1" customWidth="1"/>
    <col min="4" max="4" width="11.5703125" style="1"/>
    <col min="5" max="5" width="28.28515625" style="1" bestFit="1" customWidth="1"/>
    <col min="6" max="6" width="35.7109375" style="1" bestFit="1" customWidth="1"/>
    <col min="7" max="16384" width="11.5703125" style="1"/>
  </cols>
  <sheetData>
    <row r="1" spans="1:6" x14ac:dyDescent="0.25">
      <c r="A1" s="11" t="s">
        <v>31</v>
      </c>
    </row>
    <row r="2" spans="1:6" ht="15.75" thickBot="1" x14ac:dyDescent="0.3"/>
    <row r="3" spans="1:6" x14ac:dyDescent="0.25">
      <c r="B3" s="16" t="s">
        <v>30</v>
      </c>
      <c r="C3" s="17" t="s">
        <v>29</v>
      </c>
      <c r="E3" s="46" t="s">
        <v>28</v>
      </c>
      <c r="F3" s="48">
        <f>B14-B15</f>
        <v>600</v>
      </c>
    </row>
    <row r="4" spans="1:6" x14ac:dyDescent="0.25">
      <c r="B4" s="42">
        <v>600</v>
      </c>
      <c r="C4" s="41">
        <v>1300000</v>
      </c>
      <c r="E4" s="46" t="s">
        <v>27</v>
      </c>
      <c r="F4" s="45">
        <f>C14-C15</f>
        <v>408000</v>
      </c>
    </row>
    <row r="5" spans="1:6" x14ac:dyDescent="0.25">
      <c r="B5" s="42">
        <v>860</v>
      </c>
      <c r="C5" s="41">
        <v>1472900</v>
      </c>
      <c r="E5" s="46" t="s">
        <v>6</v>
      </c>
      <c r="F5" s="47">
        <f>F4/F3</f>
        <v>680</v>
      </c>
    </row>
    <row r="6" spans="1:6" x14ac:dyDescent="0.25">
      <c r="B6" s="42">
        <v>1065</v>
      </c>
      <c r="C6" s="41">
        <v>1379250</v>
      </c>
      <c r="E6" s="46" t="s">
        <v>7</v>
      </c>
      <c r="F6" s="45">
        <f>C14-F5*B14</f>
        <v>864000</v>
      </c>
    </row>
    <row r="7" spans="1:6" ht="15.75" thickBot="1" x14ac:dyDescent="0.3">
      <c r="B7" s="42">
        <v>750</v>
      </c>
      <c r="C7" s="41">
        <v>1443750</v>
      </c>
    </row>
    <row r="8" spans="1:6" ht="15.75" thickBot="1" x14ac:dyDescent="0.3">
      <c r="B8" s="42">
        <v>900</v>
      </c>
      <c r="C8" s="41">
        <v>1421000</v>
      </c>
      <c r="E8" s="44" t="s">
        <v>26</v>
      </c>
      <c r="F8" s="43" t="str">
        <f>CONCATENATE("K(x) = kr ",F5," x antall enheter", " + kr ",F6)</f>
        <v>K(x) = kr 680 x antall enheter + kr 864000</v>
      </c>
    </row>
    <row r="9" spans="1:6" x14ac:dyDescent="0.25">
      <c r="B9" s="42">
        <v>1000</v>
      </c>
      <c r="C9" s="41">
        <v>1500000</v>
      </c>
    </row>
    <row r="10" spans="1:6" x14ac:dyDescent="0.25">
      <c r="B10" s="42">
        <v>1090</v>
      </c>
      <c r="C10" s="41">
        <v>1591350</v>
      </c>
    </row>
    <row r="11" spans="1:6" x14ac:dyDescent="0.25">
      <c r="B11" s="42">
        <v>1120</v>
      </c>
      <c r="C11" s="41">
        <v>1513200</v>
      </c>
    </row>
    <row r="12" spans="1:6" x14ac:dyDescent="0.25">
      <c r="B12" s="42">
        <v>1200</v>
      </c>
      <c r="C12" s="41">
        <v>1680000</v>
      </c>
      <c r="E12" s="11" t="s">
        <v>25</v>
      </c>
    </row>
    <row r="13" spans="1:6" ht="15.75" thickBot="1" x14ac:dyDescent="0.3">
      <c r="B13" s="40">
        <v>650</v>
      </c>
      <c r="C13" s="39">
        <v>1272000</v>
      </c>
      <c r="E13" s="1" t="s">
        <v>24</v>
      </c>
    </row>
    <row r="14" spans="1:6" x14ac:dyDescent="0.25">
      <c r="B14" s="38">
        <f>MAX(B4:B13)</f>
        <v>1200</v>
      </c>
      <c r="C14" s="37">
        <f>MAX(C4:C13)</f>
        <v>1680000</v>
      </c>
      <c r="E14" s="36" t="s">
        <v>23</v>
      </c>
    </row>
    <row r="15" spans="1:6" x14ac:dyDescent="0.25">
      <c r="B15" s="38">
        <f>MIN(B4:B13)</f>
        <v>600</v>
      </c>
      <c r="C15" s="37">
        <f>MIN(C4:C13)</f>
        <v>1272000</v>
      </c>
      <c r="E15" s="1" t="s">
        <v>22</v>
      </c>
    </row>
    <row r="16" spans="1:6" x14ac:dyDescent="0.25">
      <c r="E16" s="36" t="s">
        <v>21</v>
      </c>
    </row>
    <row r="17" spans="5:5" x14ac:dyDescent="0.25">
      <c r="E17" s="36" t="s">
        <v>20</v>
      </c>
    </row>
    <row r="18" spans="5:5" x14ac:dyDescent="0.25">
      <c r="E18" s="36" t="s">
        <v>19</v>
      </c>
    </row>
  </sheetData>
  <hyperlinks>
    <hyperlink ref="E14" r:id="rId1" xr:uid="{77C2E063-99E8-4A22-B11D-921D57E0EF73}"/>
    <hyperlink ref="E16" r:id="rId2" xr:uid="{A1654A2E-71C5-4A20-ABC9-4242F0158B5D}"/>
    <hyperlink ref="E17" r:id="rId3" xr:uid="{2751C400-5568-4B68-BD96-C18AD23709CA}"/>
    <hyperlink ref="E18" r:id="rId4" xr:uid="{52DF62C6-2CF7-4867-8534-63FEB9ECDEF3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Avskrivninger</vt:lpstr>
      <vt:lpstr>Lineær</vt:lpstr>
      <vt:lpstr>Ikke-lineær</vt:lpstr>
      <vt:lpstr>Høy-lav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dcterms:created xsi:type="dcterms:W3CDTF">2018-04-19T13:29:02Z</dcterms:created>
  <dcterms:modified xsi:type="dcterms:W3CDTF">2021-05-05T06:24:27Z</dcterms:modified>
</cp:coreProperties>
</file>